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4" i="1"/>
  <c r="E64" s="1"/>
  <c r="D63"/>
  <c r="C63"/>
  <c r="D62"/>
  <c r="D61"/>
  <c r="E61" s="1"/>
  <c r="D60"/>
  <c r="E60" s="1"/>
  <c r="D59"/>
  <c r="D58"/>
  <c r="C58"/>
  <c r="D57"/>
  <c r="D56"/>
  <c r="C56"/>
  <c r="D54"/>
  <c r="E54" s="1"/>
  <c r="D53"/>
  <c r="E53" s="1"/>
  <c r="D52"/>
  <c r="E52" s="1"/>
  <c r="D51"/>
  <c r="E51" s="1"/>
  <c r="D50"/>
  <c r="E50" s="1"/>
  <c r="D49"/>
  <c r="E49" s="1"/>
  <c r="D48"/>
  <c r="E48" s="1"/>
  <c r="D47"/>
  <c r="D46"/>
  <c r="C46"/>
  <c r="D45"/>
  <c r="D44"/>
  <c r="D43"/>
  <c r="C43"/>
  <c r="D42"/>
  <c r="D41"/>
  <c r="E41" s="1"/>
  <c r="D40"/>
  <c r="E40" s="1"/>
  <c r="D39"/>
  <c r="E39" s="1"/>
  <c r="D38"/>
  <c r="E38" s="1"/>
  <c r="D37"/>
  <c r="E37" s="1"/>
  <c r="D36"/>
  <c r="E36" s="1"/>
  <c r="D32"/>
  <c r="D31"/>
  <c r="D30"/>
  <c r="D29"/>
  <c r="E29" s="1"/>
  <c r="D28"/>
  <c r="E28" s="1"/>
  <c r="D27"/>
  <c r="E27" s="1"/>
  <c r="D26"/>
  <c r="E26" s="1"/>
  <c r="D25"/>
  <c r="E25" s="1"/>
  <c r="D24"/>
  <c r="E24" s="1"/>
  <c r="D23"/>
  <c r="E23" s="1"/>
  <c r="D22"/>
  <c r="D21"/>
  <c r="E21" s="1"/>
  <c r="D20"/>
  <c r="E20" s="1"/>
  <c r="E32"/>
  <c r="E44"/>
  <c r="E45"/>
  <c r="E56"/>
  <c r="E57"/>
  <c r="E68"/>
  <c r="E69"/>
  <c r="E72"/>
  <c r="E73"/>
  <c r="E84"/>
  <c r="E88"/>
  <c r="E92"/>
  <c r="E96"/>
  <c r="E97"/>
  <c r="E100"/>
  <c r="E104"/>
  <c r="E105"/>
  <c r="E109"/>
  <c r="E112"/>
  <c r="E113"/>
  <c r="E116"/>
  <c r="E65"/>
  <c r="E76"/>
  <c r="E77"/>
  <c r="E93"/>
  <c r="E108"/>
  <c r="E30"/>
  <c r="E33"/>
  <c r="E34"/>
  <c r="E66"/>
  <c r="E70"/>
  <c r="E78"/>
  <c r="E80"/>
  <c r="E85"/>
  <c r="E98"/>
  <c r="E101"/>
  <c r="E62"/>
  <c r="E86"/>
  <c r="E94"/>
  <c r="E102"/>
  <c r="E110"/>
  <c r="E89"/>
  <c r="E22"/>
  <c r="E81"/>
  <c r="G14"/>
  <c r="G16" s="1"/>
  <c r="E31"/>
  <c r="E35"/>
  <c r="E42"/>
  <c r="E47"/>
  <c r="E55"/>
  <c r="E58"/>
  <c r="E59"/>
  <c r="E67"/>
  <c r="E71"/>
  <c r="E74"/>
  <c r="E75"/>
  <c r="E79"/>
  <c r="E82"/>
  <c r="E83"/>
  <c r="E87"/>
  <c r="E90"/>
  <c r="E91"/>
  <c r="E95"/>
  <c r="E99"/>
  <c r="E103"/>
  <c r="E106"/>
  <c r="E107"/>
  <c r="E111"/>
  <c r="E114"/>
  <c r="E115"/>
  <c r="E43" l="1"/>
  <c r="E46"/>
  <c r="E63"/>
  <c r="E120" l="1"/>
  <c r="G17" s="1"/>
  <c r="G18" s="1"/>
</calcChain>
</file>

<file path=xl/sharedStrings.xml><?xml version="1.0" encoding="utf-8"?>
<sst xmlns="http://schemas.openxmlformats.org/spreadsheetml/2006/main" count="217" uniqueCount="98">
  <si>
    <t>Mileage Log Book</t>
  </si>
  <si>
    <t>tax year:</t>
  </si>
  <si>
    <t>Vehicle details</t>
  </si>
  <si>
    <t>make</t>
  </si>
  <si>
    <t>Model</t>
  </si>
  <si>
    <t>Year</t>
  </si>
  <si>
    <t>(incl. vat)</t>
  </si>
  <si>
    <t>Taxpayer name:</t>
  </si>
  <si>
    <t>Tax no:</t>
  </si>
  <si>
    <t>opening km's at beginning of tax year:</t>
  </si>
  <si>
    <t>closing km's at end of tax year</t>
  </si>
  <si>
    <t>Vehicle cost</t>
  </si>
  <si>
    <t>Total Km's travelled:</t>
  </si>
  <si>
    <t>Date</t>
  </si>
  <si>
    <t>closing km</t>
  </si>
  <si>
    <t>from</t>
  </si>
  <si>
    <t>to</t>
  </si>
  <si>
    <t>reason</t>
  </si>
  <si>
    <t>opening Km</t>
  </si>
  <si>
    <t>Business Travel Log Book</t>
  </si>
  <si>
    <t>total business km's</t>
  </si>
  <si>
    <t>office</t>
  </si>
  <si>
    <t>Total Business Km's travelled:</t>
  </si>
  <si>
    <t>Insert rows above this row, if additional rows required</t>
  </si>
  <si>
    <t>% business km's</t>
  </si>
  <si>
    <t>to unprotect the logbook, use the password: "password".</t>
  </si>
  <si>
    <t>Mercedes</t>
  </si>
  <si>
    <t>C200</t>
  </si>
  <si>
    <t>Briza vet</t>
  </si>
  <si>
    <t>training</t>
  </si>
  <si>
    <t>ABC / DAS clients</t>
  </si>
  <si>
    <t>mosaic / global focus</t>
  </si>
  <si>
    <t>N Swart / Gentle Approach</t>
  </si>
  <si>
    <t>G/Bay</t>
  </si>
  <si>
    <t>Gentle Approach</t>
  </si>
  <si>
    <t>mosaic / penny</t>
  </si>
  <si>
    <t>SARS / Samnas CT</t>
  </si>
  <si>
    <t>clients</t>
  </si>
  <si>
    <t>mosaic</t>
  </si>
  <si>
    <t>observatory</t>
  </si>
  <si>
    <t>s./west</t>
  </si>
  <si>
    <t>century</t>
  </si>
  <si>
    <t>briz vet</t>
  </si>
  <si>
    <t xml:space="preserve">das ct / </t>
  </si>
  <si>
    <t>k/grove</t>
  </si>
  <si>
    <t>hendrocke / hungry cc</t>
  </si>
  <si>
    <t>dt otto</t>
  </si>
  <si>
    <t>g/bay</t>
  </si>
  <si>
    <t>global focus</t>
  </si>
  <si>
    <t>s/west / century</t>
  </si>
  <si>
    <t xml:space="preserve">s/west </t>
  </si>
  <si>
    <t>nico swart</t>
  </si>
  <si>
    <t>dt cooling</t>
  </si>
  <si>
    <t>Blouberg</t>
  </si>
  <si>
    <t>Melandi client</t>
  </si>
  <si>
    <t>Ruslemere</t>
  </si>
  <si>
    <t>new client prospect</t>
  </si>
  <si>
    <t>Newlands</t>
  </si>
  <si>
    <t>dr Olga</t>
  </si>
  <si>
    <t>Parow / Woodstock</t>
  </si>
  <si>
    <t>century city/ct CBD</t>
  </si>
  <si>
    <t>d/ville / Plumstead</t>
  </si>
  <si>
    <t>century / Constantia</t>
  </si>
  <si>
    <t xml:space="preserve">b/ville/ct CBD/ </t>
  </si>
  <si>
    <t>B/VILLE / Brackenfell</t>
  </si>
  <si>
    <t>McDonalds / SARS Bellville</t>
  </si>
  <si>
    <t>d/villa / Kelvin grove</t>
  </si>
  <si>
    <t>Parow / Brackenfell</t>
  </si>
  <si>
    <t>Leadomax / McDonalds</t>
  </si>
  <si>
    <t>century city</t>
  </si>
  <si>
    <t>Obs vet</t>
  </si>
  <si>
    <t>dr Nigel / penny</t>
  </si>
  <si>
    <t>Shana / Liesel</t>
  </si>
  <si>
    <t xml:space="preserve">SAIT training </t>
  </si>
  <si>
    <t>client / mc Donald's</t>
  </si>
  <si>
    <t xml:space="preserve">Blouberg </t>
  </si>
  <si>
    <t>KSS / Fred</t>
  </si>
  <si>
    <t>cape gate</t>
  </si>
  <si>
    <t>Ronel / Gary</t>
  </si>
  <si>
    <t>Gordon's bay</t>
  </si>
  <si>
    <t>SAIT course</t>
  </si>
  <si>
    <t>Nicole architects</t>
  </si>
  <si>
    <t>Woodstock</t>
  </si>
  <si>
    <t>Obs vet / dr Michael ledger</t>
  </si>
  <si>
    <t>p/stead &amp; Blouberg</t>
  </si>
  <si>
    <t>Aubrey / Briza vet</t>
  </si>
  <si>
    <t>mosaic / L systems</t>
  </si>
  <si>
    <t>ct CBD</t>
  </si>
  <si>
    <t>Ross / mosaic</t>
  </si>
  <si>
    <t>SA Academy - valuation training</t>
  </si>
  <si>
    <t>Rani / reff aquatics</t>
  </si>
  <si>
    <t>green point / Blouberg</t>
  </si>
  <si>
    <t>Nic Barnaschone / Reneé</t>
  </si>
  <si>
    <t>k/grove / Brackenfell</t>
  </si>
  <si>
    <t>time/ penny/ McDonalds</t>
  </si>
  <si>
    <t>March</t>
  </si>
  <si>
    <t>Feb</t>
  </si>
  <si>
    <t xml:space="preserve">taxpayer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</si>
</sst>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9" xfId="0" applyBorder="1"/>
    <xf numFmtId="0" fontId="0" fillId="0" borderId="4" xfId="0" applyBorder="1"/>
    <xf numFmtId="164" fontId="0" fillId="0" borderId="1" xfId="0" applyNumberFormat="1" applyBorder="1"/>
    <xf numFmtId="0" fontId="0" fillId="0" borderId="0" xfId="0" applyAlignment="1">
      <alignment horizontal="left" wrapText="1"/>
    </xf>
    <xf numFmtId="0" fontId="0" fillId="0" borderId="0" xfId="0" applyFill="1" applyBorder="1"/>
    <xf numFmtId="0" fontId="3" fillId="0" borderId="9" xfId="0" applyFont="1" applyBorder="1"/>
    <xf numFmtId="164" fontId="0" fillId="4" borderId="0" xfId="1" applyNumberFormat="1" applyFont="1" applyFill="1"/>
    <xf numFmtId="164" fontId="0" fillId="0" borderId="0" xfId="1" applyNumberFormat="1" applyFont="1"/>
    <xf numFmtId="0" fontId="0" fillId="0" borderId="5" xfId="0" applyFill="1" applyBorder="1"/>
    <xf numFmtId="164" fontId="0" fillId="0" borderId="7" xfId="0" applyNumberFormat="1" applyBorder="1"/>
    <xf numFmtId="0" fontId="0" fillId="0" borderId="8" xfId="0" applyFill="1" applyBorder="1"/>
    <xf numFmtId="165" fontId="0" fillId="0" borderId="10" xfId="2" applyNumberFormat="1" applyFont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164" fontId="0" fillId="3" borderId="17" xfId="0" applyNumberFormat="1" applyFill="1" applyBorder="1"/>
    <xf numFmtId="0" fontId="0" fillId="3" borderId="18" xfId="0" applyFill="1" applyBorder="1"/>
    <xf numFmtId="0" fontId="0" fillId="2" borderId="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7" fontId="0" fillId="4" borderId="0" xfId="0" applyNumberFormat="1" applyFill="1" applyProtection="1">
      <protection locked="0"/>
    </xf>
    <xf numFmtId="164" fontId="0" fillId="4" borderId="0" xfId="1" applyNumberFormat="1" applyFont="1" applyFill="1" applyProtection="1">
      <protection locked="0"/>
    </xf>
    <xf numFmtId="0" fontId="0" fillId="0" borderId="0" xfId="0" applyProtection="1">
      <protection locked="0"/>
    </xf>
    <xf numFmtId="164" fontId="0" fillId="0" borderId="0" xfId="1" applyNumberFormat="1" applyFont="1" applyProtection="1"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16" fontId="0" fillId="0" borderId="0" xfId="0" applyNumberFormat="1" applyProtection="1"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64" fontId="0" fillId="2" borderId="2" xfId="1" applyNumberFormat="1" applyFont="1" applyFill="1" applyBorder="1" applyAlignment="1" applyProtection="1">
      <alignment horizontal="left" wrapText="1"/>
      <protection locked="0"/>
    </xf>
    <xf numFmtId="164" fontId="0" fillId="2" borderId="3" xfId="1" applyNumberFormat="1" applyFont="1" applyFill="1" applyBorder="1" applyAlignment="1" applyProtection="1">
      <alignment horizontal="left" wrapText="1"/>
      <protection locked="0"/>
    </xf>
    <xf numFmtId="0" fontId="0" fillId="0" borderId="0" xfId="0" applyFill="1" applyBorder="1" applyAlignment="1">
      <alignment horizontal="left" wrapText="1"/>
    </xf>
    <xf numFmtId="0" fontId="0" fillId="0" borderId="0" xfId="0" quotePrefix="1" applyAlignment="1" applyProtection="1">
      <alignment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7">
    <dxf>
      <alignment horizontal="general" vertical="bottom" textRotation="0" wrapText="1" indent="0" relativeIndent="255" justifyLastLine="0" shrinkToFit="0" mergeCell="0" readingOrder="0"/>
      <protection locked="0" hidden="0"/>
    </dxf>
    <dxf>
      <protection locked="0" hidden="0"/>
    </dxf>
    <dxf>
      <protection locked="0" hidden="0"/>
    </dxf>
    <dxf>
      <numFmt numFmtId="164" formatCode="_-* #,##0_-;\-* #,##0_-;_-* &quot;-&quot;??_-;_-@_-"/>
    </dxf>
    <dxf>
      <numFmt numFmtId="164" formatCode="_-* #,##0_-;\-* #,##0_-;_-* &quot;-&quot;??_-;_-@_-"/>
      <protection locked="0" hidden="0"/>
    </dxf>
    <dxf>
      <numFmt numFmtId="164" formatCode="_-* #,##0_-;\-* #,##0_-;_-* &quot;-&quot;??_-;_-@_-"/>
      <protection locked="0" hidden="0"/>
    </dxf>
    <dxf>
      <protection locked="0" hidden="0"/>
    </dxf>
  </dxfs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9:H116" totalsRowShown="0">
  <autoFilter ref="B19:H116"/>
  <tableColumns count="7">
    <tableColumn id="1" name="Date" dataDxfId="6"/>
    <tableColumn id="2" name="opening Km" dataDxfId="5" dataCellStyle="Comma"/>
    <tableColumn id="3" name="closing km" dataDxfId="4" dataCellStyle="Comma">
      <calculatedColumnFormula>87305+52</calculatedColumnFormula>
    </tableColumn>
    <tableColumn id="4" name="total business km's" dataDxfId="3" dataCellStyle="Comma">
      <calculatedColumnFormula>Table1[[#This Row],[closing km]]-Table1[[#This Row],[opening Km]]</calculatedColumnFormula>
    </tableColumn>
    <tableColumn id="5" name="from" dataDxfId="2"/>
    <tableColumn id="6" name="to" dataDxfId="1"/>
    <tableColumn id="7" name="reaso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0"/>
  <sheetViews>
    <sheetView showGridLines="0" tabSelected="1" zoomScale="75" zoomScaleNormal="75" workbookViewId="0">
      <selection activeCell="I10" sqref="I10"/>
    </sheetView>
  </sheetViews>
  <sheetFormatPr defaultRowHeight="15"/>
  <cols>
    <col min="2" max="2" width="20.28515625" customWidth="1"/>
    <col min="3" max="3" width="23.7109375" customWidth="1"/>
    <col min="4" max="4" width="21" customWidth="1"/>
    <col min="5" max="5" width="20.5703125" customWidth="1"/>
    <col min="6" max="6" width="23.85546875" customWidth="1"/>
    <col min="7" max="7" width="19" customWidth="1"/>
    <col min="8" max="8" width="49.85546875" customWidth="1"/>
  </cols>
  <sheetData>
    <row r="2" spans="1:10" ht="21">
      <c r="A2" s="3"/>
      <c r="B2" s="3"/>
      <c r="C2" s="3"/>
      <c r="D2" s="8" t="s">
        <v>19</v>
      </c>
      <c r="E2" s="3"/>
      <c r="F2" s="3"/>
      <c r="G2" s="3"/>
      <c r="H2" s="3"/>
    </row>
    <row r="3" spans="1:10">
      <c r="A3" t="s">
        <v>0</v>
      </c>
      <c r="I3" s="7"/>
      <c r="J3" s="7"/>
    </row>
    <row r="4" spans="1:10">
      <c r="A4" t="s">
        <v>1</v>
      </c>
      <c r="C4" s="37">
        <v>2014</v>
      </c>
      <c r="D4" s="38"/>
      <c r="G4" t="s">
        <v>7</v>
      </c>
      <c r="H4" s="22" t="s">
        <v>97</v>
      </c>
      <c r="I4" s="42"/>
      <c r="J4" s="42"/>
    </row>
    <row r="5" spans="1:10">
      <c r="G5" t="s">
        <v>8</v>
      </c>
      <c r="H5" s="23">
        <v>18006385</v>
      </c>
      <c r="I5" s="42"/>
      <c r="J5" s="42"/>
    </row>
    <row r="6" spans="1:10">
      <c r="A6" t="s">
        <v>2</v>
      </c>
    </row>
    <row r="7" spans="1:10">
      <c r="B7" t="s">
        <v>3</v>
      </c>
      <c r="C7" s="37" t="s">
        <v>26</v>
      </c>
      <c r="D7" s="39"/>
      <c r="E7" s="38"/>
    </row>
    <row r="8" spans="1:10">
      <c r="B8" t="s">
        <v>4</v>
      </c>
      <c r="C8" s="37" t="s">
        <v>27</v>
      </c>
      <c r="D8" s="38"/>
      <c r="G8" s="35" t="s">
        <v>25</v>
      </c>
      <c r="H8" s="35"/>
    </row>
    <row r="9" spans="1:10">
      <c r="B9" t="s">
        <v>5</v>
      </c>
      <c r="C9" s="24">
        <v>2008</v>
      </c>
    </row>
    <row r="11" spans="1:10">
      <c r="B11" t="s">
        <v>11</v>
      </c>
    </row>
    <row r="12" spans="1:10">
      <c r="B12" t="s">
        <v>6</v>
      </c>
      <c r="C12" s="40">
        <v>330000</v>
      </c>
      <c r="D12" s="41"/>
    </row>
    <row r="14" spans="1:10">
      <c r="B14" s="25" t="s">
        <v>95</v>
      </c>
      <c r="C14" s="2" t="s">
        <v>9</v>
      </c>
      <c r="D14" s="2"/>
      <c r="E14" s="2"/>
      <c r="F14" s="2"/>
      <c r="G14" s="26">
        <f>86911+50</f>
        <v>86961</v>
      </c>
    </row>
    <row r="15" spans="1:10">
      <c r="B15" s="23" t="s">
        <v>96</v>
      </c>
      <c r="C15" s="3" t="s">
        <v>10</v>
      </c>
      <c r="D15" s="3"/>
      <c r="E15" s="3"/>
      <c r="F15" s="3"/>
      <c r="G15" s="27">
        <v>95821</v>
      </c>
    </row>
    <row r="16" spans="1:10">
      <c r="C16" s="1" t="s">
        <v>12</v>
      </c>
      <c r="D16" s="4"/>
      <c r="E16" s="4"/>
      <c r="F16" s="4"/>
      <c r="G16" s="5">
        <f>G15-G14</f>
        <v>8860</v>
      </c>
    </row>
    <row r="17" spans="2:8">
      <c r="C17" s="11" t="s">
        <v>22</v>
      </c>
      <c r="D17" s="2"/>
      <c r="E17" s="2"/>
      <c r="F17" s="2"/>
      <c r="G17" s="12">
        <f>E120</f>
        <v>3883</v>
      </c>
    </row>
    <row r="18" spans="2:8">
      <c r="C18" s="13" t="s">
        <v>24</v>
      </c>
      <c r="D18" s="3"/>
      <c r="E18" s="3"/>
      <c r="F18" s="3"/>
      <c r="G18" s="14">
        <f>G17/G16</f>
        <v>0.43826185101580134</v>
      </c>
    </row>
    <row r="19" spans="2:8" ht="35.25" customHeight="1">
      <c r="B19" t="s">
        <v>13</v>
      </c>
      <c r="C19" t="s">
        <v>18</v>
      </c>
      <c r="D19" t="s">
        <v>14</v>
      </c>
      <c r="E19" t="s">
        <v>20</v>
      </c>
      <c r="F19" t="s">
        <v>15</v>
      </c>
      <c r="G19" t="s">
        <v>16</v>
      </c>
      <c r="H19" s="6" t="s">
        <v>17</v>
      </c>
    </row>
    <row r="20" spans="2:8" ht="20.25" customHeight="1">
      <c r="B20" s="28">
        <v>41337</v>
      </c>
      <c r="C20" s="29">
        <v>86961</v>
      </c>
      <c r="D20" s="29">
        <f>86961+46</f>
        <v>87007</v>
      </c>
      <c r="E20" s="9">
        <f>Table1[[#This Row],[closing km]]-Table1[[#This Row],[opening Km]]</f>
        <v>46</v>
      </c>
      <c r="F20" s="32" t="s">
        <v>21</v>
      </c>
      <c r="G20" s="32" t="s">
        <v>53</v>
      </c>
      <c r="H20" s="33" t="s">
        <v>28</v>
      </c>
    </row>
    <row r="21" spans="2:8">
      <c r="B21" s="36">
        <v>41339</v>
      </c>
      <c r="C21" s="31">
        <v>87305</v>
      </c>
      <c r="D21" s="31">
        <f>87305+52</f>
        <v>87357</v>
      </c>
      <c r="E21" s="10">
        <f>Table1[[#This Row],[closing km]]-Table1[[#This Row],[opening Km]]</f>
        <v>52</v>
      </c>
      <c r="F21" s="32" t="s">
        <v>21</v>
      </c>
      <c r="G21" s="32" t="s">
        <v>53</v>
      </c>
      <c r="H21" s="34" t="s">
        <v>54</v>
      </c>
    </row>
    <row r="22" spans="2:8">
      <c r="B22" s="36">
        <v>41340</v>
      </c>
      <c r="C22" s="31">
        <v>87343</v>
      </c>
      <c r="D22" s="31">
        <f>87343+32</f>
        <v>87375</v>
      </c>
      <c r="E22" s="10">
        <f>Table1[[#This Row],[closing km]]-Table1[[#This Row],[opening Km]]</f>
        <v>32</v>
      </c>
      <c r="F22" s="32" t="s">
        <v>21</v>
      </c>
      <c r="G22" s="30" t="s">
        <v>55</v>
      </c>
      <c r="H22" s="34" t="s">
        <v>56</v>
      </c>
    </row>
    <row r="23" spans="2:8">
      <c r="B23" s="36">
        <v>41351</v>
      </c>
      <c r="C23" s="31">
        <v>87662</v>
      </c>
      <c r="D23" s="31">
        <f>87663+56</f>
        <v>87719</v>
      </c>
      <c r="E23" s="10">
        <f>Table1[[#This Row],[closing km]]-Table1[[#This Row],[opening Km]]</f>
        <v>57</v>
      </c>
      <c r="F23" s="32" t="s">
        <v>21</v>
      </c>
      <c r="G23" s="30" t="s">
        <v>55</v>
      </c>
      <c r="H23" s="34" t="s">
        <v>29</v>
      </c>
    </row>
    <row r="24" spans="2:8">
      <c r="B24" s="36">
        <v>41352</v>
      </c>
      <c r="C24" s="31">
        <v>87754</v>
      </c>
      <c r="D24" s="31">
        <f>87754+70</f>
        <v>87824</v>
      </c>
      <c r="E24" s="10">
        <f>Table1[[#This Row],[closing km]]-Table1[[#This Row],[opening Km]]</f>
        <v>70</v>
      </c>
      <c r="F24" s="32" t="s">
        <v>21</v>
      </c>
      <c r="G24" s="30" t="s">
        <v>57</v>
      </c>
      <c r="H24" s="34" t="s">
        <v>58</v>
      </c>
    </row>
    <row r="25" spans="2:8">
      <c r="B25" s="36">
        <v>41353</v>
      </c>
      <c r="C25" s="31">
        <v>87870</v>
      </c>
      <c r="D25" s="31">
        <f>84+87870</f>
        <v>87954</v>
      </c>
      <c r="E25" s="10">
        <f>Table1[[#This Row],[closing km]]-Table1[[#This Row],[opening Km]]</f>
        <v>84</v>
      </c>
      <c r="F25" s="32" t="s">
        <v>21</v>
      </c>
      <c r="G25" s="30" t="s">
        <v>59</v>
      </c>
      <c r="H25" s="34" t="s">
        <v>30</v>
      </c>
    </row>
    <row r="26" spans="2:8">
      <c r="B26" s="36">
        <v>41379</v>
      </c>
      <c r="C26" s="31">
        <v>88341</v>
      </c>
      <c r="D26" s="31">
        <f>(16+26+16)*2+88341</f>
        <v>88457</v>
      </c>
      <c r="E26" s="10">
        <f>Table1[[#This Row],[closing km]]-Table1[[#This Row],[opening Km]]</f>
        <v>116</v>
      </c>
      <c r="F26" s="32" t="s">
        <v>21</v>
      </c>
      <c r="G26" s="30" t="s">
        <v>60</v>
      </c>
      <c r="H26" s="34" t="s">
        <v>31</v>
      </c>
    </row>
    <row r="27" spans="2:8">
      <c r="B27" s="36">
        <v>41380</v>
      </c>
      <c r="C27" s="31">
        <v>88457</v>
      </c>
      <c r="D27" s="31">
        <f>104+88451</f>
        <v>88555</v>
      </c>
      <c r="E27" s="10">
        <f>Table1[[#This Row],[closing km]]-Table1[[#This Row],[opening Km]]</f>
        <v>98</v>
      </c>
      <c r="F27" s="32" t="s">
        <v>21</v>
      </c>
      <c r="G27" s="30" t="s">
        <v>61</v>
      </c>
      <c r="H27" s="34" t="s">
        <v>32</v>
      </c>
    </row>
    <row r="28" spans="2:8">
      <c r="B28" s="36">
        <v>41387</v>
      </c>
      <c r="C28" s="31">
        <v>88575</v>
      </c>
      <c r="D28" s="31">
        <f>120+88575</f>
        <v>88695</v>
      </c>
      <c r="E28" s="10">
        <f>Table1[[#This Row],[closing km]]-Table1[[#This Row],[opening Km]]</f>
        <v>120</v>
      </c>
      <c r="F28" s="32" t="s">
        <v>21</v>
      </c>
      <c r="G28" s="30" t="s">
        <v>33</v>
      </c>
      <c r="H28" s="34" t="s">
        <v>34</v>
      </c>
    </row>
    <row r="29" spans="2:8">
      <c r="B29" s="36">
        <v>41402</v>
      </c>
      <c r="C29" s="31">
        <v>89484</v>
      </c>
      <c r="D29" s="31">
        <f>122+89484</f>
        <v>89606</v>
      </c>
      <c r="E29" s="10">
        <f>Table1[[#This Row],[closing km]]-Table1[[#This Row],[opening Km]]</f>
        <v>122</v>
      </c>
      <c r="F29" s="32" t="s">
        <v>21</v>
      </c>
      <c r="G29" s="30" t="s">
        <v>62</v>
      </c>
      <c r="H29" s="34" t="s">
        <v>35</v>
      </c>
    </row>
    <row r="30" spans="2:8">
      <c r="B30" s="36">
        <v>41404</v>
      </c>
      <c r="C30" s="31">
        <v>89637</v>
      </c>
      <c r="D30" s="31">
        <f>92+89637</f>
        <v>89729</v>
      </c>
      <c r="E30" s="10">
        <f>Table1[[#This Row],[closing km]]-Table1[[#This Row],[opening Km]]</f>
        <v>92</v>
      </c>
      <c r="F30" s="32" t="s">
        <v>21</v>
      </c>
      <c r="G30" s="30" t="s">
        <v>63</v>
      </c>
      <c r="H30" s="34" t="s">
        <v>36</v>
      </c>
    </row>
    <row r="31" spans="2:8">
      <c r="B31" s="36">
        <v>41421</v>
      </c>
      <c r="C31" s="31">
        <v>90016</v>
      </c>
      <c r="D31" s="31">
        <f>52+90016</f>
        <v>90068</v>
      </c>
      <c r="E31" s="10">
        <f>Table1[[#This Row],[closing km]]-Table1[[#This Row],[opening Km]]</f>
        <v>52</v>
      </c>
      <c r="F31" s="32" t="s">
        <v>21</v>
      </c>
      <c r="G31" s="30" t="s">
        <v>64</v>
      </c>
      <c r="H31" s="34" t="s">
        <v>65</v>
      </c>
    </row>
    <row r="32" spans="2:8">
      <c r="B32" s="36">
        <v>41422</v>
      </c>
      <c r="C32" s="31">
        <v>90061</v>
      </c>
      <c r="D32" s="31">
        <f>90061+118</f>
        <v>90179</v>
      </c>
      <c r="E32" s="10">
        <f>Table1[[#This Row],[closing km]]-Table1[[#This Row],[opening Km]]</f>
        <v>118</v>
      </c>
      <c r="F32" s="32" t="s">
        <v>21</v>
      </c>
      <c r="G32" s="30" t="s">
        <v>66</v>
      </c>
      <c r="H32" s="34" t="s">
        <v>37</v>
      </c>
    </row>
    <row r="33" spans="2:8">
      <c r="B33" s="36">
        <v>41424</v>
      </c>
      <c r="C33" s="31">
        <v>90171</v>
      </c>
      <c r="D33" s="31">
        <v>90243</v>
      </c>
      <c r="E33" s="10">
        <f>Table1[[#This Row],[closing km]]-Table1[[#This Row],[opening Km]]</f>
        <v>72</v>
      </c>
      <c r="F33" s="32" t="s">
        <v>21</v>
      </c>
      <c r="G33" s="30" t="s">
        <v>67</v>
      </c>
      <c r="H33" s="34" t="s">
        <v>68</v>
      </c>
    </row>
    <row r="34" spans="2:8">
      <c r="B34" s="36">
        <v>41427</v>
      </c>
      <c r="C34" s="31">
        <v>90396</v>
      </c>
      <c r="D34" s="31">
        <v>90448</v>
      </c>
      <c r="E34" s="10">
        <f>Table1[[#This Row],[closing km]]-Table1[[#This Row],[opening Km]]</f>
        <v>52</v>
      </c>
      <c r="F34" s="32" t="s">
        <v>21</v>
      </c>
      <c r="G34" s="30" t="s">
        <v>69</v>
      </c>
      <c r="H34" s="34" t="s">
        <v>38</v>
      </c>
    </row>
    <row r="35" spans="2:8">
      <c r="B35" s="36">
        <v>41429</v>
      </c>
      <c r="C35" s="31">
        <v>90450</v>
      </c>
      <c r="D35" s="31">
        <v>90514</v>
      </c>
      <c r="E35" s="10">
        <f>Table1[[#This Row],[closing km]]-Table1[[#This Row],[opening Km]]</f>
        <v>64</v>
      </c>
      <c r="F35" s="32" t="s">
        <v>21</v>
      </c>
      <c r="G35" s="30" t="s">
        <v>39</v>
      </c>
      <c r="H35" s="34" t="s">
        <v>70</v>
      </c>
    </row>
    <row r="36" spans="2:8">
      <c r="B36" s="36">
        <v>41430</v>
      </c>
      <c r="C36" s="31">
        <v>90526</v>
      </c>
      <c r="D36" s="31">
        <f>90526+188</f>
        <v>90714</v>
      </c>
      <c r="E36" s="10">
        <f>Table1[[#This Row],[closing km]]-Table1[[#This Row],[opening Km]]</f>
        <v>188</v>
      </c>
      <c r="F36" s="32" t="s">
        <v>21</v>
      </c>
      <c r="G36" s="30" t="s">
        <v>57</v>
      </c>
      <c r="H36" s="34" t="s">
        <v>71</v>
      </c>
    </row>
    <row r="37" spans="2:8">
      <c r="B37" s="36">
        <v>41431</v>
      </c>
      <c r="C37" s="31">
        <v>90690</v>
      </c>
      <c r="D37" s="31">
        <f>90690+136</f>
        <v>90826</v>
      </c>
      <c r="E37" s="10">
        <f>Table1[[#This Row],[closing km]]-Table1[[#This Row],[opening Km]]</f>
        <v>136</v>
      </c>
      <c r="F37" s="32" t="s">
        <v>21</v>
      </c>
      <c r="G37" s="30" t="s">
        <v>57</v>
      </c>
      <c r="H37" s="34" t="s">
        <v>72</v>
      </c>
    </row>
    <row r="38" spans="2:8">
      <c r="B38" s="36">
        <v>41432</v>
      </c>
      <c r="C38" s="31">
        <v>90756</v>
      </c>
      <c r="D38" s="31">
        <f>90756+71</f>
        <v>90827</v>
      </c>
      <c r="E38" s="10">
        <f>Table1[[#This Row],[closing km]]-Table1[[#This Row],[opening Km]]</f>
        <v>71</v>
      </c>
      <c r="F38" s="32" t="s">
        <v>21</v>
      </c>
      <c r="G38" s="30" t="s">
        <v>40</v>
      </c>
      <c r="H38" s="34" t="s">
        <v>73</v>
      </c>
    </row>
    <row r="39" spans="2:8">
      <c r="B39" s="36">
        <v>41437</v>
      </c>
      <c r="C39" s="31">
        <v>90946</v>
      </c>
      <c r="D39" s="31">
        <f>90946+52</f>
        <v>90998</v>
      </c>
      <c r="E39" s="10">
        <f>Table1[[#This Row],[closing km]]-Table1[[#This Row],[opening Km]]</f>
        <v>52</v>
      </c>
      <c r="F39" s="32" t="s">
        <v>21</v>
      </c>
      <c r="G39" s="30" t="s">
        <v>57</v>
      </c>
      <c r="H39" s="34" t="s">
        <v>74</v>
      </c>
    </row>
    <row r="40" spans="2:8">
      <c r="B40" s="36">
        <v>41439</v>
      </c>
      <c r="C40" s="31">
        <v>91085</v>
      </c>
      <c r="D40" s="31">
        <f>Table1[[#This Row],[opening Km]]+50</f>
        <v>91135</v>
      </c>
      <c r="E40" s="10">
        <f>Table1[[#This Row],[closing km]]-Table1[[#This Row],[opening Km]]</f>
        <v>50</v>
      </c>
      <c r="F40" s="32" t="s">
        <v>21</v>
      </c>
      <c r="G40" s="30" t="s">
        <v>41</v>
      </c>
      <c r="H40" s="34" t="s">
        <v>38</v>
      </c>
    </row>
    <row r="41" spans="2:8">
      <c r="B41" s="36">
        <v>41444</v>
      </c>
      <c r="C41" s="31">
        <v>91318</v>
      </c>
      <c r="D41" s="31">
        <f>91318+42</f>
        <v>91360</v>
      </c>
      <c r="E41" s="10">
        <f>Table1[[#This Row],[closing km]]-Table1[[#This Row],[opening Km]]</f>
        <v>42</v>
      </c>
      <c r="F41" s="32" t="s">
        <v>21</v>
      </c>
      <c r="G41" s="30" t="s">
        <v>53</v>
      </c>
      <c r="H41" s="34" t="s">
        <v>28</v>
      </c>
    </row>
    <row r="42" spans="2:8">
      <c r="B42" s="36">
        <v>41449</v>
      </c>
      <c r="C42" s="31">
        <v>91515</v>
      </c>
      <c r="D42" s="31">
        <f>124+91515</f>
        <v>91639</v>
      </c>
      <c r="E42" s="10">
        <f>Table1[[#This Row],[closing km]]-Table1[[#This Row],[opening Km]]</f>
        <v>124</v>
      </c>
      <c r="F42" s="32" t="s">
        <v>21</v>
      </c>
      <c r="G42" s="30" t="s">
        <v>75</v>
      </c>
      <c r="H42" s="34" t="s">
        <v>76</v>
      </c>
    </row>
    <row r="43" spans="2:8">
      <c r="B43" s="36">
        <v>41451</v>
      </c>
      <c r="C43" s="31">
        <f>91640</f>
        <v>91640</v>
      </c>
      <c r="D43" s="31">
        <f>91640+90</f>
        <v>91730</v>
      </c>
      <c r="E43" s="10">
        <f>Table1[[#This Row],[closing km]]-Table1[[#This Row],[opening Km]]</f>
        <v>90</v>
      </c>
      <c r="F43" s="32" t="s">
        <v>21</v>
      </c>
      <c r="G43" s="30" t="s">
        <v>77</v>
      </c>
      <c r="H43" s="34" t="s">
        <v>78</v>
      </c>
    </row>
    <row r="44" spans="2:8">
      <c r="B44" s="36">
        <v>41453</v>
      </c>
      <c r="C44" s="31">
        <v>91747</v>
      </c>
      <c r="D44" s="31">
        <f>91747+70</f>
        <v>91817</v>
      </c>
      <c r="E44" s="10">
        <f>Table1[[#This Row],[closing km]]-Table1[[#This Row],[opening Km]]</f>
        <v>70</v>
      </c>
      <c r="F44" s="32" t="s">
        <v>21</v>
      </c>
      <c r="G44" s="30" t="s">
        <v>53</v>
      </c>
      <c r="H44" s="34" t="s">
        <v>42</v>
      </c>
    </row>
    <row r="45" spans="2:8">
      <c r="B45" s="36">
        <v>41457</v>
      </c>
      <c r="C45" s="31">
        <v>91978</v>
      </c>
      <c r="D45" s="31">
        <f>108+91978</f>
        <v>92086</v>
      </c>
      <c r="E45" s="10">
        <f>Table1[[#This Row],[closing km]]-Table1[[#This Row],[opening Km]]</f>
        <v>108</v>
      </c>
      <c r="F45" s="32" t="s">
        <v>21</v>
      </c>
      <c r="G45" s="30" t="s">
        <v>79</v>
      </c>
      <c r="H45" s="34" t="s">
        <v>80</v>
      </c>
    </row>
    <row r="46" spans="2:8">
      <c r="B46" s="36">
        <v>41465</v>
      </c>
      <c r="C46" s="31">
        <f>92515</f>
        <v>92515</v>
      </c>
      <c r="D46" s="31">
        <f>52+92515</f>
        <v>92567</v>
      </c>
      <c r="E46" s="10">
        <f>Table1[[#This Row],[closing km]]-Table1[[#This Row],[opening Km]]</f>
        <v>52</v>
      </c>
      <c r="F46" s="32" t="s">
        <v>21</v>
      </c>
      <c r="G46" s="30" t="s">
        <v>60</v>
      </c>
      <c r="H46" s="34" t="s">
        <v>38</v>
      </c>
    </row>
    <row r="47" spans="2:8">
      <c r="B47" s="36">
        <v>41472</v>
      </c>
      <c r="C47" s="31">
        <v>92567</v>
      </c>
      <c r="D47" s="31">
        <f>36+92567</f>
        <v>92603</v>
      </c>
      <c r="E47" s="10">
        <f>Table1[[#This Row],[closing km]]-Table1[[#This Row],[opening Km]]</f>
        <v>36</v>
      </c>
      <c r="F47" s="32" t="s">
        <v>21</v>
      </c>
      <c r="G47" s="30" t="s">
        <v>61</v>
      </c>
      <c r="H47" s="34" t="s">
        <v>81</v>
      </c>
    </row>
    <row r="48" spans="2:8">
      <c r="B48" s="36">
        <v>41473</v>
      </c>
      <c r="C48" s="31">
        <v>92605</v>
      </c>
      <c r="D48" s="31">
        <f>128+92605</f>
        <v>92733</v>
      </c>
      <c r="E48" s="10">
        <f>Table1[[#This Row],[closing km]]-Table1[[#This Row],[opening Km]]</f>
        <v>128</v>
      </c>
      <c r="F48" s="32" t="s">
        <v>21</v>
      </c>
      <c r="G48" s="30" t="s">
        <v>82</v>
      </c>
      <c r="H48" s="34" t="s">
        <v>43</v>
      </c>
    </row>
    <row r="49" spans="2:8">
      <c r="B49" s="36">
        <v>41474</v>
      </c>
      <c r="C49" s="31">
        <v>92733</v>
      </c>
      <c r="D49" s="31">
        <f>130+92733</f>
        <v>92863</v>
      </c>
      <c r="E49" s="10">
        <f>Table1[[#This Row],[closing km]]-Table1[[#This Row],[opening Km]]</f>
        <v>130</v>
      </c>
      <c r="F49" s="32" t="s">
        <v>21</v>
      </c>
      <c r="G49" s="30" t="s">
        <v>44</v>
      </c>
      <c r="H49" s="34" t="s">
        <v>45</v>
      </c>
    </row>
    <row r="50" spans="2:8">
      <c r="B50" s="36">
        <v>41477</v>
      </c>
      <c r="C50" s="31">
        <v>92909</v>
      </c>
      <c r="D50" s="31">
        <f>92909+70</f>
        <v>92979</v>
      </c>
      <c r="E50" s="10">
        <f>Table1[[#This Row],[closing km]]-Table1[[#This Row],[opening Km]]</f>
        <v>70</v>
      </c>
      <c r="F50" s="32" t="s">
        <v>21</v>
      </c>
      <c r="G50" s="30" t="s">
        <v>44</v>
      </c>
      <c r="H50" s="34" t="s">
        <v>46</v>
      </c>
    </row>
    <row r="51" spans="2:8">
      <c r="B51" s="36">
        <v>41478</v>
      </c>
      <c r="C51" s="31">
        <v>92979</v>
      </c>
      <c r="D51" s="31">
        <f>52+92979</f>
        <v>93031</v>
      </c>
      <c r="E51" s="10">
        <f>Table1[[#This Row],[closing km]]-Table1[[#This Row],[opening Km]]</f>
        <v>52</v>
      </c>
      <c r="F51" s="32" t="s">
        <v>21</v>
      </c>
      <c r="G51" s="30" t="s">
        <v>53</v>
      </c>
      <c r="H51" s="34" t="s">
        <v>28</v>
      </c>
    </row>
    <row r="52" spans="2:8">
      <c r="B52" s="36">
        <v>41485</v>
      </c>
      <c r="C52" s="31">
        <v>93974</v>
      </c>
      <c r="D52" s="31">
        <f>92+93974</f>
        <v>94066</v>
      </c>
      <c r="E52" s="10">
        <f>Table1[[#This Row],[closing km]]-Table1[[#This Row],[opening Km]]</f>
        <v>92</v>
      </c>
      <c r="F52" s="32" t="s">
        <v>21</v>
      </c>
      <c r="G52" s="30" t="s">
        <v>39</v>
      </c>
      <c r="H52" s="34" t="s">
        <v>83</v>
      </c>
    </row>
    <row r="53" spans="2:8">
      <c r="B53" s="36">
        <v>41487</v>
      </c>
      <c r="C53" s="31">
        <v>94066</v>
      </c>
      <c r="D53" s="31">
        <f>94066+148</f>
        <v>94214</v>
      </c>
      <c r="E53" s="10">
        <f>Table1[[#This Row],[closing km]]-Table1[[#This Row],[opening Km]]</f>
        <v>148</v>
      </c>
      <c r="F53" s="32" t="s">
        <v>21</v>
      </c>
      <c r="G53" s="30" t="s">
        <v>84</v>
      </c>
      <c r="H53" s="34" t="s">
        <v>85</v>
      </c>
    </row>
    <row r="54" spans="2:8">
      <c r="B54" s="36">
        <v>41488</v>
      </c>
      <c r="C54" s="31">
        <v>94066</v>
      </c>
      <c r="D54" s="31">
        <f>118+94066</f>
        <v>94184</v>
      </c>
      <c r="E54" s="10">
        <f>Table1[[#This Row],[closing km]]-Table1[[#This Row],[opening Km]]</f>
        <v>118</v>
      </c>
      <c r="F54" s="32" t="s">
        <v>21</v>
      </c>
      <c r="G54" s="30" t="s">
        <v>41</v>
      </c>
      <c r="H54" s="34" t="s">
        <v>86</v>
      </c>
    </row>
    <row r="55" spans="2:8">
      <c r="B55" s="36">
        <v>41491</v>
      </c>
      <c r="C55" s="31">
        <v>93861</v>
      </c>
      <c r="D55" s="31">
        <v>93973</v>
      </c>
      <c r="E55" s="10">
        <f>Table1[[#This Row],[closing km]]-Table1[[#This Row],[opening Km]]</f>
        <v>112</v>
      </c>
      <c r="F55" s="32" t="s">
        <v>21</v>
      </c>
      <c r="G55" s="30" t="s">
        <v>47</v>
      </c>
      <c r="H55" s="34" t="s">
        <v>73</v>
      </c>
    </row>
    <row r="56" spans="2:8">
      <c r="B56" s="36">
        <v>41492</v>
      </c>
      <c r="C56" s="31">
        <f>93973</f>
        <v>93973</v>
      </c>
      <c r="D56" s="31">
        <f>52+93980</f>
        <v>94032</v>
      </c>
      <c r="E56" s="10">
        <f>Table1[[#This Row],[closing km]]-Table1[[#This Row],[opening Km]]</f>
        <v>59</v>
      </c>
      <c r="F56" s="32" t="s">
        <v>21</v>
      </c>
      <c r="G56" s="30" t="s">
        <v>87</v>
      </c>
      <c r="H56" s="34" t="s">
        <v>48</v>
      </c>
    </row>
    <row r="57" spans="2:8">
      <c r="B57" s="36">
        <v>41493</v>
      </c>
      <c r="C57" s="31">
        <v>94052</v>
      </c>
      <c r="D57" s="31">
        <f>162+94052</f>
        <v>94214</v>
      </c>
      <c r="E57" s="10">
        <f>Table1[[#This Row],[closing km]]-Table1[[#This Row],[opening Km]]</f>
        <v>162</v>
      </c>
      <c r="F57" s="32" t="s">
        <v>21</v>
      </c>
      <c r="G57" s="30" t="s">
        <v>49</v>
      </c>
      <c r="H57" s="34" t="s">
        <v>88</v>
      </c>
    </row>
    <row r="58" spans="2:8">
      <c r="B58" s="36">
        <v>41494</v>
      </c>
      <c r="C58" s="31">
        <f>94214</f>
        <v>94214</v>
      </c>
      <c r="D58" s="31">
        <f>94214+102</f>
        <v>94316</v>
      </c>
      <c r="E58" s="10">
        <f>Table1[[#This Row],[closing km]]-Table1[[#This Row],[opening Km]]</f>
        <v>102</v>
      </c>
      <c r="F58" s="32" t="s">
        <v>21</v>
      </c>
      <c r="G58" s="30" t="s">
        <v>50</v>
      </c>
      <c r="H58" s="34" t="s">
        <v>89</v>
      </c>
    </row>
    <row r="59" spans="2:8">
      <c r="B59" s="36">
        <v>41498</v>
      </c>
      <c r="C59" s="31">
        <v>94386</v>
      </c>
      <c r="D59" s="31">
        <f>Table1[[#This Row],[opening Km]]+90</f>
        <v>94476</v>
      </c>
      <c r="E59" s="10">
        <f>Table1[[#This Row],[closing km]]-Table1[[#This Row],[opening Km]]</f>
        <v>90</v>
      </c>
      <c r="F59" s="32" t="s">
        <v>21</v>
      </c>
      <c r="G59" s="30" t="s">
        <v>44</v>
      </c>
      <c r="H59" s="34" t="s">
        <v>90</v>
      </c>
    </row>
    <row r="60" spans="2:8">
      <c r="B60" s="36">
        <v>41501</v>
      </c>
      <c r="C60" s="31">
        <v>94522</v>
      </c>
      <c r="D60" s="31">
        <f>Table1[[#This Row],[opening Km]]+50</f>
        <v>94572</v>
      </c>
      <c r="E60" s="10">
        <f>Table1[[#This Row],[closing km]]-Table1[[#This Row],[opening Km]]</f>
        <v>50</v>
      </c>
      <c r="F60" s="32" t="s">
        <v>21</v>
      </c>
      <c r="G60" s="30" t="s">
        <v>41</v>
      </c>
      <c r="H60" s="34" t="s">
        <v>38</v>
      </c>
    </row>
    <row r="61" spans="2:8">
      <c r="B61" s="36">
        <v>41506</v>
      </c>
      <c r="C61" s="31">
        <v>94787</v>
      </c>
      <c r="D61" s="31">
        <f>Table1[[#This Row],[opening Km]]+56+42</f>
        <v>94885</v>
      </c>
      <c r="E61" s="10">
        <f>Table1[[#This Row],[closing km]]-Table1[[#This Row],[opening Km]]</f>
        <v>98</v>
      </c>
      <c r="F61" s="32" t="s">
        <v>21</v>
      </c>
      <c r="G61" s="30" t="s">
        <v>91</v>
      </c>
      <c r="H61" s="43" t="s">
        <v>92</v>
      </c>
    </row>
    <row r="62" spans="2:8">
      <c r="B62" s="36">
        <v>41514</v>
      </c>
      <c r="C62" s="31">
        <v>95467</v>
      </c>
      <c r="D62" s="31">
        <f>Table1[[#This Row],[opening Km]]+44</f>
        <v>95511</v>
      </c>
      <c r="E62" s="10">
        <f>Table1[[#This Row],[closing km]]-Table1[[#This Row],[opening Km]]</f>
        <v>44</v>
      </c>
      <c r="F62" s="32" t="s">
        <v>21</v>
      </c>
      <c r="G62" s="30" t="s">
        <v>61</v>
      </c>
      <c r="H62" s="34" t="s">
        <v>51</v>
      </c>
    </row>
    <row r="63" spans="2:8">
      <c r="B63" s="36">
        <v>41521</v>
      </c>
      <c r="C63" s="31">
        <f>95659</f>
        <v>95659</v>
      </c>
      <c r="D63" s="31">
        <f>Table1[[#This Row],[opening Km]]+110</f>
        <v>95769</v>
      </c>
      <c r="E63" s="10">
        <f>Table1[[#This Row],[closing km]]-Table1[[#This Row],[opening Km]]</f>
        <v>110</v>
      </c>
      <c r="F63" s="32" t="s">
        <v>21</v>
      </c>
      <c r="G63" s="30" t="s">
        <v>93</v>
      </c>
      <c r="H63" s="34" t="s">
        <v>94</v>
      </c>
    </row>
    <row r="64" spans="2:8">
      <c r="B64" s="36">
        <v>41522</v>
      </c>
      <c r="C64" s="31">
        <v>95769</v>
      </c>
      <c r="D64" s="31">
        <f>Table1[[#This Row],[opening Km]]+52</f>
        <v>95821</v>
      </c>
      <c r="E64" s="10">
        <f>Table1[[#This Row],[closing km]]-Table1[[#This Row],[opening Km]]</f>
        <v>52</v>
      </c>
      <c r="F64" s="32" t="s">
        <v>21</v>
      </c>
      <c r="G64" s="30" t="s">
        <v>44</v>
      </c>
      <c r="H64" s="34" t="s">
        <v>52</v>
      </c>
    </row>
    <row r="65" spans="2:8">
      <c r="B65" s="30"/>
      <c r="C65" s="31"/>
      <c r="D65" s="31"/>
      <c r="E65" s="10">
        <f>Table1[[#This Row],[closing km]]-Table1[[#This Row],[opening Km]]</f>
        <v>0</v>
      </c>
      <c r="F65" s="32" t="s">
        <v>21</v>
      </c>
      <c r="G65" s="30"/>
      <c r="H65" s="34"/>
    </row>
    <row r="66" spans="2:8">
      <c r="B66" s="30"/>
      <c r="C66" s="31"/>
      <c r="D66" s="31"/>
      <c r="E66" s="10">
        <f>Table1[[#This Row],[closing km]]-Table1[[#This Row],[opening Km]]</f>
        <v>0</v>
      </c>
      <c r="F66" s="32" t="s">
        <v>21</v>
      </c>
      <c r="G66" s="30"/>
      <c r="H66" s="34"/>
    </row>
    <row r="67" spans="2:8">
      <c r="B67" s="30"/>
      <c r="C67" s="31"/>
      <c r="D67" s="31"/>
      <c r="E67" s="10">
        <f>Table1[[#This Row],[closing km]]-Table1[[#This Row],[opening Km]]</f>
        <v>0</v>
      </c>
      <c r="F67" s="32" t="s">
        <v>21</v>
      </c>
      <c r="G67" s="30"/>
      <c r="H67" s="34"/>
    </row>
    <row r="68" spans="2:8">
      <c r="B68" s="30"/>
      <c r="C68" s="31"/>
      <c r="D68" s="31"/>
      <c r="E68" s="10">
        <f>Table1[[#This Row],[closing km]]-Table1[[#This Row],[opening Km]]</f>
        <v>0</v>
      </c>
      <c r="F68" s="32" t="s">
        <v>21</v>
      </c>
      <c r="G68" s="30"/>
      <c r="H68" s="34"/>
    </row>
    <row r="69" spans="2:8">
      <c r="B69" s="30"/>
      <c r="C69" s="31"/>
      <c r="D69" s="31"/>
      <c r="E69" s="10">
        <f>Table1[[#This Row],[closing km]]-Table1[[#This Row],[opening Km]]</f>
        <v>0</v>
      </c>
      <c r="F69" s="32" t="s">
        <v>21</v>
      </c>
      <c r="G69" s="30"/>
      <c r="H69" s="34"/>
    </row>
    <row r="70" spans="2:8">
      <c r="B70" s="30"/>
      <c r="C70" s="31"/>
      <c r="D70" s="31"/>
      <c r="E70" s="10">
        <f>Table1[[#This Row],[closing km]]-Table1[[#This Row],[opening Km]]</f>
        <v>0</v>
      </c>
      <c r="F70" s="32" t="s">
        <v>21</v>
      </c>
      <c r="G70" s="30"/>
      <c r="H70" s="34"/>
    </row>
    <row r="71" spans="2:8">
      <c r="B71" s="30"/>
      <c r="C71" s="31"/>
      <c r="D71" s="31"/>
      <c r="E71" s="10">
        <f>Table1[[#This Row],[closing km]]-Table1[[#This Row],[opening Km]]</f>
        <v>0</v>
      </c>
      <c r="F71" s="32" t="s">
        <v>21</v>
      </c>
      <c r="G71" s="30"/>
      <c r="H71" s="34"/>
    </row>
    <row r="72" spans="2:8">
      <c r="B72" s="30"/>
      <c r="C72" s="31"/>
      <c r="D72" s="31"/>
      <c r="E72" s="10">
        <f>Table1[[#This Row],[closing km]]-Table1[[#This Row],[opening Km]]</f>
        <v>0</v>
      </c>
      <c r="F72" s="32" t="s">
        <v>21</v>
      </c>
      <c r="G72" s="30"/>
      <c r="H72" s="34"/>
    </row>
    <row r="73" spans="2:8">
      <c r="B73" s="30"/>
      <c r="C73" s="31"/>
      <c r="D73" s="31"/>
      <c r="E73" s="10">
        <f>Table1[[#This Row],[closing km]]-Table1[[#This Row],[opening Km]]</f>
        <v>0</v>
      </c>
      <c r="F73" s="32" t="s">
        <v>21</v>
      </c>
      <c r="G73" s="30"/>
      <c r="H73" s="34"/>
    </row>
    <row r="74" spans="2:8">
      <c r="B74" s="30"/>
      <c r="C74" s="31"/>
      <c r="D74" s="31"/>
      <c r="E74" s="10">
        <f>Table1[[#This Row],[closing km]]-Table1[[#This Row],[opening Km]]</f>
        <v>0</v>
      </c>
      <c r="F74" s="32" t="s">
        <v>21</v>
      </c>
      <c r="G74" s="30"/>
      <c r="H74" s="34"/>
    </row>
    <row r="75" spans="2:8">
      <c r="B75" s="30"/>
      <c r="C75" s="31"/>
      <c r="D75" s="31"/>
      <c r="E75" s="10">
        <f>Table1[[#This Row],[closing km]]-Table1[[#This Row],[opening Km]]</f>
        <v>0</v>
      </c>
      <c r="F75" s="32" t="s">
        <v>21</v>
      </c>
      <c r="G75" s="30"/>
      <c r="H75" s="34"/>
    </row>
    <row r="76" spans="2:8">
      <c r="B76" s="30"/>
      <c r="C76" s="31"/>
      <c r="D76" s="31"/>
      <c r="E76" s="10">
        <f>Table1[[#This Row],[closing km]]-Table1[[#This Row],[opening Km]]</f>
        <v>0</v>
      </c>
      <c r="F76" s="32" t="s">
        <v>21</v>
      </c>
      <c r="G76" s="30"/>
      <c r="H76" s="34"/>
    </row>
    <row r="77" spans="2:8">
      <c r="B77" s="30"/>
      <c r="C77" s="31"/>
      <c r="D77" s="31"/>
      <c r="E77" s="10">
        <f>Table1[[#This Row],[closing km]]-Table1[[#This Row],[opening Km]]</f>
        <v>0</v>
      </c>
      <c r="F77" s="32" t="s">
        <v>21</v>
      </c>
      <c r="G77" s="30"/>
      <c r="H77" s="34"/>
    </row>
    <row r="78" spans="2:8">
      <c r="B78" s="30"/>
      <c r="C78" s="31"/>
      <c r="D78" s="31"/>
      <c r="E78" s="10">
        <f>Table1[[#This Row],[closing km]]-Table1[[#This Row],[opening Km]]</f>
        <v>0</v>
      </c>
      <c r="F78" s="32" t="s">
        <v>21</v>
      </c>
      <c r="G78" s="30"/>
      <c r="H78" s="34"/>
    </row>
    <row r="79" spans="2:8">
      <c r="B79" s="30"/>
      <c r="C79" s="31"/>
      <c r="D79" s="31"/>
      <c r="E79" s="10">
        <f>Table1[[#This Row],[closing km]]-Table1[[#This Row],[opening Km]]</f>
        <v>0</v>
      </c>
      <c r="F79" s="32" t="s">
        <v>21</v>
      </c>
      <c r="G79" s="30"/>
      <c r="H79" s="34"/>
    </row>
    <row r="80" spans="2:8">
      <c r="B80" s="30"/>
      <c r="C80" s="31"/>
      <c r="D80" s="31"/>
      <c r="E80" s="10">
        <f>Table1[[#This Row],[closing km]]-Table1[[#This Row],[opening Km]]</f>
        <v>0</v>
      </c>
      <c r="F80" s="32" t="s">
        <v>21</v>
      </c>
      <c r="G80" s="30"/>
      <c r="H80" s="34"/>
    </row>
    <row r="81" spans="2:8">
      <c r="B81" s="30"/>
      <c r="C81" s="31"/>
      <c r="D81" s="31"/>
      <c r="E81" s="10">
        <f>Table1[[#This Row],[closing km]]-Table1[[#This Row],[opening Km]]</f>
        <v>0</v>
      </c>
      <c r="F81" s="32" t="s">
        <v>21</v>
      </c>
      <c r="G81" s="30"/>
      <c r="H81" s="34"/>
    </row>
    <row r="82" spans="2:8">
      <c r="B82" s="30"/>
      <c r="C82" s="31"/>
      <c r="D82" s="31"/>
      <c r="E82" s="10">
        <f>Table1[[#This Row],[closing km]]-Table1[[#This Row],[opening Km]]</f>
        <v>0</v>
      </c>
      <c r="F82" s="32" t="s">
        <v>21</v>
      </c>
      <c r="G82" s="30"/>
      <c r="H82" s="34"/>
    </row>
    <row r="83" spans="2:8">
      <c r="B83" s="30"/>
      <c r="C83" s="31"/>
      <c r="D83" s="31"/>
      <c r="E83" s="10">
        <f>Table1[[#This Row],[closing km]]-Table1[[#This Row],[opening Km]]</f>
        <v>0</v>
      </c>
      <c r="F83" s="32" t="s">
        <v>21</v>
      </c>
      <c r="G83" s="30"/>
      <c r="H83" s="34"/>
    </row>
    <row r="84" spans="2:8">
      <c r="B84" s="30"/>
      <c r="C84" s="31"/>
      <c r="D84" s="31"/>
      <c r="E84" s="10">
        <f>Table1[[#This Row],[closing km]]-Table1[[#This Row],[opening Km]]</f>
        <v>0</v>
      </c>
      <c r="F84" s="32" t="s">
        <v>21</v>
      </c>
      <c r="G84" s="30"/>
      <c r="H84" s="34"/>
    </row>
    <row r="85" spans="2:8">
      <c r="B85" s="30"/>
      <c r="C85" s="31"/>
      <c r="D85" s="31"/>
      <c r="E85" s="10">
        <f>Table1[[#This Row],[closing km]]-Table1[[#This Row],[opening Km]]</f>
        <v>0</v>
      </c>
      <c r="F85" s="32" t="s">
        <v>21</v>
      </c>
      <c r="G85" s="30"/>
      <c r="H85" s="34"/>
    </row>
    <row r="86" spans="2:8">
      <c r="B86" s="30"/>
      <c r="C86" s="31"/>
      <c r="D86" s="31"/>
      <c r="E86" s="10">
        <f>Table1[[#This Row],[closing km]]-Table1[[#This Row],[opening Km]]</f>
        <v>0</v>
      </c>
      <c r="F86" s="32" t="s">
        <v>21</v>
      </c>
      <c r="G86" s="30"/>
      <c r="H86" s="34"/>
    </row>
    <row r="87" spans="2:8">
      <c r="B87" s="30"/>
      <c r="C87" s="31"/>
      <c r="D87" s="31"/>
      <c r="E87" s="10">
        <f>Table1[[#This Row],[closing km]]-Table1[[#This Row],[opening Km]]</f>
        <v>0</v>
      </c>
      <c r="F87" s="32" t="s">
        <v>21</v>
      </c>
      <c r="G87" s="30"/>
      <c r="H87" s="34"/>
    </row>
    <row r="88" spans="2:8">
      <c r="B88" s="30"/>
      <c r="C88" s="31"/>
      <c r="D88" s="31"/>
      <c r="E88" s="10">
        <f>Table1[[#This Row],[closing km]]-Table1[[#This Row],[opening Km]]</f>
        <v>0</v>
      </c>
      <c r="F88" s="32" t="s">
        <v>21</v>
      </c>
      <c r="G88" s="30"/>
      <c r="H88" s="34"/>
    </row>
    <row r="89" spans="2:8">
      <c r="B89" s="30"/>
      <c r="C89" s="31"/>
      <c r="D89" s="31"/>
      <c r="E89" s="10">
        <f>Table1[[#This Row],[closing km]]-Table1[[#This Row],[opening Km]]</f>
        <v>0</v>
      </c>
      <c r="F89" s="32" t="s">
        <v>21</v>
      </c>
      <c r="G89" s="30"/>
      <c r="H89" s="34"/>
    </row>
    <row r="90" spans="2:8">
      <c r="B90" s="30"/>
      <c r="C90" s="31"/>
      <c r="D90" s="31"/>
      <c r="E90" s="10">
        <f>Table1[[#This Row],[closing km]]-Table1[[#This Row],[opening Km]]</f>
        <v>0</v>
      </c>
      <c r="F90" s="32" t="s">
        <v>21</v>
      </c>
      <c r="G90" s="30"/>
      <c r="H90" s="34"/>
    </row>
    <row r="91" spans="2:8">
      <c r="B91" s="30"/>
      <c r="C91" s="31"/>
      <c r="D91" s="31"/>
      <c r="E91" s="10">
        <f>Table1[[#This Row],[closing km]]-Table1[[#This Row],[opening Km]]</f>
        <v>0</v>
      </c>
      <c r="F91" s="32" t="s">
        <v>21</v>
      </c>
      <c r="G91" s="30"/>
      <c r="H91" s="34"/>
    </row>
    <row r="92" spans="2:8">
      <c r="B92" s="30"/>
      <c r="C92" s="31"/>
      <c r="D92" s="31"/>
      <c r="E92" s="10">
        <f>Table1[[#This Row],[closing km]]-Table1[[#This Row],[opening Km]]</f>
        <v>0</v>
      </c>
      <c r="F92" s="32" t="s">
        <v>21</v>
      </c>
      <c r="G92" s="30"/>
      <c r="H92" s="34"/>
    </row>
    <row r="93" spans="2:8">
      <c r="B93" s="30"/>
      <c r="C93" s="31"/>
      <c r="D93" s="31"/>
      <c r="E93" s="10">
        <f>Table1[[#This Row],[closing km]]-Table1[[#This Row],[opening Km]]</f>
        <v>0</v>
      </c>
      <c r="F93" s="32" t="s">
        <v>21</v>
      </c>
      <c r="G93" s="30"/>
      <c r="H93" s="34"/>
    </row>
    <row r="94" spans="2:8">
      <c r="B94" s="30"/>
      <c r="C94" s="31"/>
      <c r="D94" s="31"/>
      <c r="E94" s="10">
        <f>Table1[[#This Row],[closing km]]-Table1[[#This Row],[opening Km]]</f>
        <v>0</v>
      </c>
      <c r="F94" s="32" t="s">
        <v>21</v>
      </c>
      <c r="G94" s="30"/>
      <c r="H94" s="34"/>
    </row>
    <row r="95" spans="2:8">
      <c r="B95" s="30"/>
      <c r="C95" s="31"/>
      <c r="D95" s="31"/>
      <c r="E95" s="10">
        <f>Table1[[#This Row],[closing km]]-Table1[[#This Row],[opening Km]]</f>
        <v>0</v>
      </c>
      <c r="F95" s="32" t="s">
        <v>21</v>
      </c>
      <c r="G95" s="30"/>
      <c r="H95" s="34"/>
    </row>
    <row r="96" spans="2:8">
      <c r="B96" s="30"/>
      <c r="C96" s="31"/>
      <c r="D96" s="31"/>
      <c r="E96" s="10">
        <f>Table1[[#This Row],[closing km]]-Table1[[#This Row],[opening Km]]</f>
        <v>0</v>
      </c>
      <c r="F96" s="32" t="s">
        <v>21</v>
      </c>
      <c r="G96" s="30"/>
      <c r="H96" s="34"/>
    </row>
    <row r="97" spans="2:8">
      <c r="B97" s="30"/>
      <c r="C97" s="31"/>
      <c r="D97" s="31"/>
      <c r="E97" s="10">
        <f>Table1[[#This Row],[closing km]]-Table1[[#This Row],[opening Km]]</f>
        <v>0</v>
      </c>
      <c r="F97" s="32" t="s">
        <v>21</v>
      </c>
      <c r="G97" s="30"/>
      <c r="H97" s="34"/>
    </row>
    <row r="98" spans="2:8">
      <c r="B98" s="30"/>
      <c r="C98" s="31"/>
      <c r="D98" s="31"/>
      <c r="E98" s="10">
        <f>Table1[[#This Row],[closing km]]-Table1[[#This Row],[opening Km]]</f>
        <v>0</v>
      </c>
      <c r="F98" s="32" t="s">
        <v>21</v>
      </c>
      <c r="G98" s="30"/>
      <c r="H98" s="34"/>
    </row>
    <row r="99" spans="2:8">
      <c r="B99" s="30"/>
      <c r="C99" s="31"/>
      <c r="D99" s="31"/>
      <c r="E99" s="10">
        <f>Table1[[#This Row],[closing km]]-Table1[[#This Row],[opening Km]]</f>
        <v>0</v>
      </c>
      <c r="F99" s="32" t="s">
        <v>21</v>
      </c>
      <c r="G99" s="30"/>
      <c r="H99" s="34"/>
    </row>
    <row r="100" spans="2:8">
      <c r="B100" s="30"/>
      <c r="C100" s="31"/>
      <c r="D100" s="31"/>
      <c r="E100" s="10">
        <f>Table1[[#This Row],[closing km]]-Table1[[#This Row],[opening Km]]</f>
        <v>0</v>
      </c>
      <c r="F100" s="32" t="s">
        <v>21</v>
      </c>
      <c r="G100" s="30"/>
      <c r="H100" s="34"/>
    </row>
    <row r="101" spans="2:8">
      <c r="B101" s="30"/>
      <c r="C101" s="31"/>
      <c r="D101" s="31"/>
      <c r="E101" s="10">
        <f>Table1[[#This Row],[closing km]]-Table1[[#This Row],[opening Km]]</f>
        <v>0</v>
      </c>
      <c r="F101" s="32" t="s">
        <v>21</v>
      </c>
      <c r="G101" s="30"/>
      <c r="H101" s="34"/>
    </row>
    <row r="102" spans="2:8">
      <c r="B102" s="30"/>
      <c r="C102" s="31"/>
      <c r="D102" s="31"/>
      <c r="E102" s="10">
        <f>Table1[[#This Row],[closing km]]-Table1[[#This Row],[opening Km]]</f>
        <v>0</v>
      </c>
      <c r="F102" s="32" t="s">
        <v>21</v>
      </c>
      <c r="G102" s="30"/>
      <c r="H102" s="34"/>
    </row>
    <row r="103" spans="2:8">
      <c r="B103" s="30"/>
      <c r="C103" s="31"/>
      <c r="D103" s="31"/>
      <c r="E103" s="10">
        <f>Table1[[#This Row],[closing km]]-Table1[[#This Row],[opening Km]]</f>
        <v>0</v>
      </c>
      <c r="F103" s="32" t="s">
        <v>21</v>
      </c>
      <c r="G103" s="30"/>
      <c r="H103" s="34"/>
    </row>
    <row r="104" spans="2:8">
      <c r="B104" s="30"/>
      <c r="C104" s="31"/>
      <c r="D104" s="31"/>
      <c r="E104" s="10">
        <f>Table1[[#This Row],[closing km]]-Table1[[#This Row],[opening Km]]</f>
        <v>0</v>
      </c>
      <c r="F104" s="32" t="s">
        <v>21</v>
      </c>
      <c r="G104" s="30"/>
      <c r="H104" s="34"/>
    </row>
    <row r="105" spans="2:8">
      <c r="B105" s="30"/>
      <c r="C105" s="31"/>
      <c r="D105" s="31"/>
      <c r="E105" s="10">
        <f>Table1[[#This Row],[closing km]]-Table1[[#This Row],[opening Km]]</f>
        <v>0</v>
      </c>
      <c r="F105" s="32" t="s">
        <v>21</v>
      </c>
      <c r="G105" s="30"/>
      <c r="H105" s="34"/>
    </row>
    <row r="106" spans="2:8">
      <c r="B106" s="30"/>
      <c r="C106" s="31"/>
      <c r="D106" s="31"/>
      <c r="E106" s="10">
        <f>Table1[[#This Row],[closing km]]-Table1[[#This Row],[opening Km]]</f>
        <v>0</v>
      </c>
      <c r="F106" s="32" t="s">
        <v>21</v>
      </c>
      <c r="G106" s="30"/>
      <c r="H106" s="34"/>
    </row>
    <row r="107" spans="2:8">
      <c r="B107" s="30"/>
      <c r="C107" s="31"/>
      <c r="D107" s="31"/>
      <c r="E107" s="10">
        <f>Table1[[#This Row],[closing km]]-Table1[[#This Row],[opening Km]]</f>
        <v>0</v>
      </c>
      <c r="F107" s="32" t="s">
        <v>21</v>
      </c>
      <c r="G107" s="30"/>
      <c r="H107" s="34"/>
    </row>
    <row r="108" spans="2:8">
      <c r="B108" s="30"/>
      <c r="C108" s="31"/>
      <c r="D108" s="31"/>
      <c r="E108" s="10">
        <f>Table1[[#This Row],[closing km]]-Table1[[#This Row],[opening Km]]</f>
        <v>0</v>
      </c>
      <c r="F108" s="32" t="s">
        <v>21</v>
      </c>
      <c r="G108" s="30"/>
      <c r="H108" s="34"/>
    </row>
    <row r="109" spans="2:8">
      <c r="B109" s="30"/>
      <c r="C109" s="31"/>
      <c r="D109" s="31"/>
      <c r="E109" s="10">
        <f>Table1[[#This Row],[closing km]]-Table1[[#This Row],[opening Km]]</f>
        <v>0</v>
      </c>
      <c r="F109" s="32" t="s">
        <v>21</v>
      </c>
      <c r="G109" s="30"/>
      <c r="H109" s="34"/>
    </row>
    <row r="110" spans="2:8">
      <c r="B110" s="30"/>
      <c r="C110" s="31"/>
      <c r="D110" s="31"/>
      <c r="E110" s="10">
        <f>Table1[[#This Row],[closing km]]-Table1[[#This Row],[opening Km]]</f>
        <v>0</v>
      </c>
      <c r="F110" s="32" t="s">
        <v>21</v>
      </c>
      <c r="G110" s="30"/>
      <c r="H110" s="34"/>
    </row>
    <row r="111" spans="2:8">
      <c r="B111" s="30"/>
      <c r="C111" s="31"/>
      <c r="D111" s="31"/>
      <c r="E111" s="10">
        <f>Table1[[#This Row],[closing km]]-Table1[[#This Row],[opening Km]]</f>
        <v>0</v>
      </c>
      <c r="F111" s="32" t="s">
        <v>21</v>
      </c>
      <c r="G111" s="30"/>
      <c r="H111" s="34"/>
    </row>
    <row r="112" spans="2:8">
      <c r="B112" s="30"/>
      <c r="C112" s="31"/>
      <c r="D112" s="31"/>
      <c r="E112" s="10">
        <f>Table1[[#This Row],[closing km]]-Table1[[#This Row],[opening Km]]</f>
        <v>0</v>
      </c>
      <c r="F112" s="32" t="s">
        <v>21</v>
      </c>
      <c r="G112" s="30"/>
      <c r="H112" s="34"/>
    </row>
    <row r="113" spans="2:8">
      <c r="B113" s="30"/>
      <c r="C113" s="31"/>
      <c r="D113" s="31"/>
      <c r="E113" s="10">
        <f>Table1[[#This Row],[closing km]]-Table1[[#This Row],[opening Km]]</f>
        <v>0</v>
      </c>
      <c r="F113" s="32" t="s">
        <v>21</v>
      </c>
      <c r="G113" s="30"/>
      <c r="H113" s="34"/>
    </row>
    <row r="114" spans="2:8">
      <c r="B114" s="30"/>
      <c r="C114" s="31"/>
      <c r="D114" s="31"/>
      <c r="E114" s="10">
        <f>Table1[[#This Row],[closing km]]-Table1[[#This Row],[opening Km]]</f>
        <v>0</v>
      </c>
      <c r="F114" s="32" t="s">
        <v>21</v>
      </c>
      <c r="G114" s="30"/>
      <c r="H114" s="34"/>
    </row>
    <row r="115" spans="2:8">
      <c r="B115" s="30"/>
      <c r="C115" s="31"/>
      <c r="D115" s="31"/>
      <c r="E115" s="10">
        <f>Table1[[#This Row],[closing km]]-Table1[[#This Row],[opening Km]]</f>
        <v>0</v>
      </c>
      <c r="F115" s="32" t="s">
        <v>21</v>
      </c>
      <c r="G115" s="30"/>
      <c r="H115" s="34"/>
    </row>
    <row r="116" spans="2:8">
      <c r="B116" s="30"/>
      <c r="C116" s="31"/>
      <c r="D116" s="31"/>
      <c r="E116" s="10">
        <f>Table1[[#This Row],[closing km]]-Table1[[#This Row],[opening Km]]</f>
        <v>0</v>
      </c>
      <c r="F116" s="32" t="s">
        <v>21</v>
      </c>
      <c r="G116" s="30"/>
      <c r="H116" s="34"/>
    </row>
    <row r="118" spans="2:8" ht="15.75" thickBot="1">
      <c r="B118" t="s">
        <v>23</v>
      </c>
    </row>
    <row r="119" spans="2:8">
      <c r="B119" s="15"/>
      <c r="C119" s="16"/>
      <c r="D119" s="16"/>
      <c r="E119" s="16"/>
      <c r="F119" s="16"/>
      <c r="G119" s="16"/>
      <c r="H119" s="17"/>
    </row>
    <row r="120" spans="2:8" ht="15.75" thickBot="1">
      <c r="B120" s="18"/>
      <c r="C120" s="19"/>
      <c r="D120" s="19"/>
      <c r="E120" s="20">
        <f>SUM(E20:E118)</f>
        <v>3883</v>
      </c>
      <c r="F120" s="19"/>
      <c r="G120" s="19"/>
      <c r="H120" s="21"/>
    </row>
  </sheetData>
  <sheetProtection password="83AF" sheet="1" objects="1" scenarios="1"/>
  <mergeCells count="6">
    <mergeCell ref="C4:D4"/>
    <mergeCell ref="C8:D8"/>
    <mergeCell ref="C7:E7"/>
    <mergeCell ref="C12:D12"/>
    <mergeCell ref="I4:J4"/>
    <mergeCell ref="I5:J5"/>
  </mergeCells>
  <pageMargins left="0.39370078740157483" right="0.27559055118110237" top="0.31496062992125984" bottom="0.31496062992125984" header="0.31496062992125984" footer="0.31496062992125984"/>
  <pageSetup paperSize="9" scale="70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</dc:creator>
  <cp:lastModifiedBy>Gavin</cp:lastModifiedBy>
  <cp:lastPrinted>2013-08-28T16:13:08Z</cp:lastPrinted>
  <dcterms:created xsi:type="dcterms:W3CDTF">2013-08-28T15:30:40Z</dcterms:created>
  <dcterms:modified xsi:type="dcterms:W3CDTF">2013-09-08T12:56:43Z</dcterms:modified>
</cp:coreProperties>
</file>